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4964056-DB98-B84E-A205-E60C62C781CF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1" i="1" l="1"/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<sst xmlns="http://schemas.openxmlformats.org/spreadsheetml/2006/main" count="630" uniqueCount="249">
  <si>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</si>
  <si>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</si>
  <si>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</si>
  <si>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</si>
  <si>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</si>
  <si>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</si>
  <si>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</si>
  <si>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</si>
  <si>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</si>
  <si>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</si>
  <si>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</si>
  <si>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</si>
  <si>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</si>
  <si>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</si>
  <si>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</si>
  <si>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</si>
  <si>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</si>
  <si>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</si>
  <si>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</si>
  <si>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</si>
  <si>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</si>
  <si>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</si>
  <si>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</si>
  <si>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</si>
  <si>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</si>
  <si>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</si>
  <si>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</si>
  <si>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</si>
  <si>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</si>
  <si>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</si>
  <si>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</si>
  <si>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</si>
  <si>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</si>
  <si>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</si>
  <si>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</si>
  <si>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</si>
  <si>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</si>
  <si>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</si>
  <si>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</si>
  <si>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</si>
  <si>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</si>
  <si>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</si>
  <si>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</si>
  <si>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</si>
  <si>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</si>
  <si>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</si>
  <si>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</si>
  <si>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</si>
  <si>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</si>
  <si>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</si>
  <si>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</si>
  <si>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</si>
  <si>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</si>
  <si>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</si>
  <si>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</si>
  <si>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</si>
  <si>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</si>
  <si>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</si>
  <si>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</si>
  <si>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</si>
  <si>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</si>
  <si>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</si>
  <si>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</si>
  <si>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</si>
  <si>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</si>
  <si>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</si>
  <si>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</si>
  <si>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</si>
  <si>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</si>
  <si>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</si>
  <si>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</si>
  <si>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</si>
  <si>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</si>
  <si>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</si>
  <si>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</si>
  <si>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</si>
  <si>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</si>
  <si>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</si>
  <si>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</si>
  <si>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</si>
  <si>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</si>
  <si>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</si>
  <si>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</si>
  <si>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</si>
  <si>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</si>
  <si>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</si>
  <si>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</si>
  <si>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</si>
  <si>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</si>
  <si>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</si>
  <si>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</si>
  <si>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</si>
  <si>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</si>
  <si>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</si>
  <si>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</si>
  <si>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</si>
  <si>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</si>
  <si>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</si>
  <si>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</si>
  <si>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</si>
  <si>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</si>
  <si>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</si>
  <si>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</si>
  <si>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</si>
  <si>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</si>
  <si>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</si>
  <si>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</si>
  <si>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</si>
  <si>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</si>
  <si>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</si>
  <si>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</si>
  <si>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</si>
  <si>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</si>
  <si>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</si>
  <si>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</si>
  <si>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</si>
  <si>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</si>
  <si>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</si>
  <si>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</si>
  <si>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</si>
  <si>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</si>
  <si>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</si>
  <si>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</si>
  <si>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</si>
  <si>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</si>
  <si>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</si>
  <si>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</si>
  <si>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</si>
  <si>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</si>
  <si>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</si>
  <si>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</si>
  <si>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</si>
  <si>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</si>
  <si>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</si>
  <si>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</si>
  <si>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</si>
  <si>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</si>
  <si>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</si>
  <si>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</si>
  <si>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</si>
  <si>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</si>
  <si>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</si>
  <si>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</si>
  <si>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</si>
  <si>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</si>
  <si>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</si>
  <si>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</si>
  <si>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</si>
  <si>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</si>
  <si>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</si>
  <si>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</si>
  <si>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</si>
  <si>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</si>
  <si>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</si>
  <si>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</si>
  <si>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</si>
  <si>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</si>
  <si>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</si>
  <si>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</si>
  <si>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</si>
  <si>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</si>
  <si>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</si>
  <si>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</si>
  <si>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</si>
  <si>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</si>
  <si>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</si>
  <si>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</si>
  <si>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</si>
  <si>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</si>
  <si>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</si>
  <si>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</si>
  <si>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</si>
  <si>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</si>
  <si>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</si>
  <si>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</si>
  <si>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</si>
  <si>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</si>
  <si>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</si>
  <si>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</si>
  <si>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</si>
  <si>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</si>
  <si>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</si>
  <si>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</si>
  <si>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</si>
  <si>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</si>
  <si>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</si>
  <si>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</si>
  <si>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</si>
  <si>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</si>
  <si>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</si>
  <si>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</si>
  <si>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</si>
  <si>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</si>
  <si>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</si>
  <si>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</si>
  <si>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</si>
  <si>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</si>
  <si>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</si>
  <si>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</si>
  <si>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</si>
  <si>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</si>
  <si>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</si>
  <si>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</si>
  <si>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</si>
  <si>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</si>
  <si>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</si>
  <si>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</si>
  <si>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</si>
  <si>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</si>
  <si>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</si>
  <si>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</si>
  <si>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</si>
  <si>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</si>
  <si>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</si>
  <si>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</si>
  <si>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</si>
  <si>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</si>
  <si>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</si>
  <si>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</si>
  <si>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</si>
  <si>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</si>
  <si>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</si>
  <si>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</si>
  <si>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</si>
  <si>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</si>
  <si>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</si>
  <si>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</si>
  <si>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</si>
  <si>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</si>
  <si>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</si>
  <si>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</si>
  <si>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</si>
  <si>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</si>
  <si>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</si>
  <si>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</si>
  <si>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</si>
  <si>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</si>
  <si>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</si>
  <si>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</si>
  <si>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</si>
  <si>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</si>
  <si>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</si>
  <si>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</si>
  <si>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</si>
  <si>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</si>
  <si>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</si>
  <si>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MSFT 11/ $210 -$215 call spread</t>
  </si>
  <si>
    <t>(MSFT) 11/ $210 call</t>
  </si>
  <si>
    <t xml:space="preserve">(MSFT) 11/ $215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</si>
</sst>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C51" sqref="C5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44861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3.6249999999999338E-3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0.12067499999999991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0.2415749999999999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1.0423749999999998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44860</v>
      </c>
      <c r="B62" s="46"/>
      <c r="C62" s="38" t="s">
        <v>247</v>
      </c>
      <c r="D62" s="38" t="s">
        <v>44</v>
      </c>
      <c r="E62" s="38" t="s">
        <v>45</v>
      </c>
      <c r="F62" s="55">
        <v>215</v>
      </c>
      <c r="G62" s="56">
        <v>24.43</v>
      </c>
      <c r="H62" s="74">
        <v>19.399999999999999</v>
      </c>
      <c r="I62" s="49">
        <f>(G62-H62)/(G62)*(-G62*100*P62)/100000</f>
        <v>-0.12575000000000003</v>
      </c>
      <c r="J62" s="49">
        <f>I62+I63</f>
        <v>3.6249999999999338E-3</v>
      </c>
      <c r="K62" s="57">
        <v>0.1</v>
      </c>
      <c r="L62" s="58">
        <v>1</v>
      </c>
      <c r="M62" s="57">
        <v>0.1</v>
      </c>
      <c r="N62" s="42">
        <f>I62</f>
        <v>-0.12575000000000003</v>
      </c>
      <c r="O62" s="59">
        <f>J62*10</f>
        <v>3.6249999999999338E-2</v>
      </c>
      <c r="P62" s="39">
        <v>25</v>
      </c>
    </row>
    <row r="63" spans="1:16" s="27" customFormat="1" x14ac:dyDescent="0.35">
      <c r="A63" s="36">
        <v>44860</v>
      </c>
      <c r="B63" s="37"/>
      <c r="C63" s="38" t="s">
        <v>248</v>
      </c>
      <c r="D63" s="38" t="s">
        <v>44</v>
      </c>
      <c r="E63" s="39" t="s">
        <v>65</v>
      </c>
      <c r="F63" s="40">
        <v>215</v>
      </c>
      <c r="G63" s="41">
        <v>20.7</v>
      </c>
      <c r="H63" s="75">
        <v>15.525</v>
      </c>
      <c r="I63" s="49">
        <f>(G63-H63)/(G63)*(-G63*100*P63)/100000</f>
        <v>0.12937499999999996</v>
      </c>
      <c r="J63" s="42"/>
      <c r="K63" s="43"/>
      <c r="L63" s="44"/>
      <c r="M63" s="43"/>
      <c r="N63" s="45">
        <f>I63</f>
        <v>0.12937499999999996</v>
      </c>
      <c r="O63" s="42"/>
      <c r="P63" s="39">
        <v>-25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34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245</v>
      </c>
      <c r="D260" s="38" t="s">
        <v>44</v>
      </c>
      <c r="E260" s="38" t="s">
        <v>65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  <row r="261" spans="1:16" x14ac:dyDescent="0.35">
      <c r="A261" s="32">
        <v>44847</v>
      </c>
      <c r="B261" s="33">
        <v>44859</v>
      </c>
      <c r="C261" s="38" t="s">
        <v>244</v>
      </c>
      <c r="D261" s="38" t="s">
        <v>44</v>
      </c>
      <c r="E261" s="38" t="s">
        <v>45</v>
      </c>
      <c r="F261" s="55">
        <v>100</v>
      </c>
      <c r="G261" s="56">
        <v>3.4</v>
      </c>
      <c r="H261" s="61">
        <v>4.25</v>
      </c>
      <c r="I261" s="45"/>
      <c r="J261" s="45"/>
      <c r="K261" s="57">
        <v>0.1</v>
      </c>
      <c r="L261" s="58">
        <v>1</v>
      </c>
      <c r="M261" s="57">
        <v>0.1</v>
      </c>
      <c r="N261" s="45">
        <v>2.5000000000000001E-2</v>
      </c>
      <c r="O261" s="62">
        <f t="shared" ref="O261" si="126">N261*10</f>
        <v>0.25</v>
      </c>
      <c r="P261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2022-10-28T06:03:56Z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